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'план'!$A$1:$F$59</definedName>
  </definedNames>
  <calcPr fullCalcOnLoad="1"/>
</workbook>
</file>

<file path=xl/sharedStrings.xml><?xml version="1.0" encoding="utf-8"?>
<sst xmlns="http://schemas.openxmlformats.org/spreadsheetml/2006/main" count="243" uniqueCount="134">
  <si>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</si>
  <si>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</si>
  <si>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</si>
  <si>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</si>
  <si>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</si>
  <si>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</si>
  <si>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</si>
  <si>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</si>
  <si>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</si>
  <si>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</si>
  <si>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</si>
  <si>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</si>
  <si>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</si>
  <si>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</si>
  <si>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</si>
  <si>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</si>
  <si>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</si>
  <si>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</si>
  <si>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</si>
  <si>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</si>
  <si>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</si>
  <si>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</si>
  <si>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</si>
  <si>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</si>
  <si>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</si>
  <si>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</si>
  <si>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</si>
  <si>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</si>
  <si>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</si>
  <si>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</si>
  <si>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</si>
  <si>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</si>
  <si>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</si>
  <si>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</si>
  <si>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</si>
  <si>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</si>
  <si>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</si>
  <si>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</si>
  <si>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</si>
  <si>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</si>
  <si>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</si>
  <si>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</si>
  <si>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</si>
  <si>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</si>
  <si>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</si>
  <si>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</si>
  <si>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</si>
  <si>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</si>
  <si>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</si>
  <si>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</si>
  <si>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</si>
  <si>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</si>
  <si>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</si>
  <si>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</si>
  <si>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</si>
  <si>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</si>
  <si>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</si>
  <si>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</si>
  <si>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</si>
  <si>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</si>
  <si>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</si>
  <si>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</si>
  <si>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</si>
  <si>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</si>
  <si>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</si>
  <si>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</si>
  <si>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</si>
  <si>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</si>
  <si>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</si>
  <si>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</si>
  <si>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</si>
  <si>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</si>
  <si>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</si>
  <si>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</si>
  <si>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2. Работы по содержанию помещений, входящих в состав общего имущества в многоквартирном доме</t>
  </si>
  <si>
    <t>2.1. Уборка лестничных клеток, маршей и тамбуров</t>
  </si>
  <si>
    <t>шт.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</si>
  <si>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</si>
  <si>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</si>
  <si>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</si>
  <si>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</si>
  <si>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</si>
  <si>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</si>
  <si>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</si>
  <si>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</si>
  <si>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</si>
  <si>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</si>
  <si>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</si>
  <si>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м</t>
  </si>
  <si>
    <t>м3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</si>
  <si>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</si>
  <si>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ИТОГО</t>
  </si>
  <si>
    <t>И.Г. Рубанов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</si>
  <si>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</si>
  <si>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</si>
  <si>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</si>
  <si>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</si>
  <si>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</si>
  <si>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</si>
  <si>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</si>
  <si>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1.1 Организация работы расчетно-кассового центра</t>
  </si>
  <si>
    <t>1.2 Организация аварийно-диспетчерского обслуживания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</si>
  <si>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</si>
  <si>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</si>
  <si>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 xml:space="preserve">Директор ООО "УК Сталкер"  </t>
  </si>
  <si>
    <t xml:space="preserve">Очистка подъездных козырьков от мусора                     </t>
  </si>
  <si>
    <t>Очистка подъездных козырьков от снега толщиной слоя до 50 см</t>
  </si>
  <si>
    <t>Окраска контейнерных площадок</t>
  </si>
  <si>
    <t>Окраска скамеек без спинок</t>
  </si>
  <si>
    <t>Окраска скамеек со спинками</t>
  </si>
  <si>
    <t>Окраска металлических урн</t>
  </si>
  <si>
    <t>Прочистка вентканалов и вентшахт по графику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</si>
  <si>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</si>
  <si>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</si>
  <si>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2 раза в год</t>
  </si>
  <si>
    <t>по необходимости</t>
  </si>
  <si>
    <t>1 раз в год</t>
  </si>
  <si>
    <t>2 раза в неделю</t>
  </si>
  <si>
    <t>1 раз в 3 года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</si>
  <si>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</si>
  <si>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г. Юрга, ул. Фестивальная 1</t>
  </si>
  <si>
    <t>Подметание земельного участка в летний период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</si>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</sst>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indent="3"/>
    </xf>
    <xf numFmtId="2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14" fontId="3" fillId="0" borderId="13" xfId="0" applyNumberFormat="1" applyFont="1" applyBorder="1" applyAlignment="1" applyProtection="1">
      <alignment horizontal="right" vertical="center" wrapText="1"/>
      <protection/>
    </xf>
    <xf numFmtId="14" fontId="3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SheetLayoutView="80" zoomScalePageLayoutView="0" workbookViewId="0" topLeftCell="A25">
      <selection activeCell="E25" sqref="E25"/>
    </sheetView>
  </sheetViews>
  <sheetFormatPr defaultColWidth="9.00390625" defaultRowHeight="12.75"/>
  <cols>
    <col min="1" max="1" width="7.87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5" t="s">
        <v>60</v>
      </c>
      <c r="B1" s="55"/>
      <c r="C1" s="55"/>
      <c r="D1" s="55"/>
      <c r="E1" s="55"/>
    </row>
    <row r="2" spans="1:5" ht="7.5" customHeight="1">
      <c r="A2" s="1"/>
      <c r="B2" s="1"/>
      <c r="C2" s="1"/>
      <c r="D2" s="1"/>
      <c r="E2" s="1"/>
    </row>
    <row r="3" spans="1:5" ht="13.5">
      <c r="A3" s="56" t="s">
        <v>61</v>
      </c>
      <c r="B3" s="56"/>
      <c r="C3" s="56"/>
      <c r="D3" s="56"/>
      <c r="E3" s="56"/>
    </row>
    <row r="4" spans="1:5" ht="13.5">
      <c r="A4" s="57" t="s">
        <v>0</v>
      </c>
      <c r="B4" s="57"/>
      <c r="C4" s="57"/>
      <c r="D4" s="57"/>
      <c r="E4" s="57"/>
    </row>
    <row r="5" spans="1:5" ht="13.5">
      <c r="A5" s="2" t="s">
        <v>1</v>
      </c>
      <c r="B5" s="2" t="s">
        <v>2</v>
      </c>
      <c r="C5" s="2" t="s">
        <v>3</v>
      </c>
      <c r="D5" s="58" t="s">
        <v>4</v>
      </c>
      <c r="E5" s="59"/>
    </row>
    <row r="6" spans="1:5" ht="13.5">
      <c r="A6" s="3" t="s">
        <v>5</v>
      </c>
      <c r="B6" s="4" t="s">
        <v>6</v>
      </c>
      <c r="C6" s="5" t="s">
        <v>7</v>
      </c>
      <c r="D6" s="64">
        <v>43466</v>
      </c>
      <c r="E6" s="65"/>
    </row>
    <row r="7" spans="1:5" ht="13.5">
      <c r="A7" s="3" t="s">
        <v>8</v>
      </c>
      <c r="B7" s="4" t="s">
        <v>9</v>
      </c>
      <c r="C7" s="5" t="s">
        <v>7</v>
      </c>
      <c r="D7" s="66" t="s">
        <v>58</v>
      </c>
      <c r="E7" s="67"/>
    </row>
    <row r="8" spans="1:5" ht="13.5">
      <c r="A8" s="7" t="s">
        <v>10</v>
      </c>
      <c r="B8" s="6" t="s">
        <v>11</v>
      </c>
      <c r="C8" s="8" t="s">
        <v>12</v>
      </c>
      <c r="D8" s="62">
        <f>7735.6*12*4.07</f>
        <v>377806.7040000001</v>
      </c>
      <c r="E8" s="63"/>
    </row>
    <row r="9" spans="1:5" ht="27">
      <c r="A9" s="7" t="s">
        <v>37</v>
      </c>
      <c r="B9" s="9" t="s">
        <v>19</v>
      </c>
      <c r="C9" s="8" t="s">
        <v>20</v>
      </c>
      <c r="D9" s="13" t="s">
        <v>3</v>
      </c>
      <c r="E9" s="13" t="s">
        <v>21</v>
      </c>
    </row>
    <row r="10" spans="1:5" ht="13.5">
      <c r="A10" s="7" t="s">
        <v>42</v>
      </c>
      <c r="B10" s="10" t="s">
        <v>22</v>
      </c>
      <c r="C10" s="11" t="s">
        <v>23</v>
      </c>
      <c r="D10" s="13" t="s">
        <v>24</v>
      </c>
      <c r="E10" s="14">
        <f>7735.6*12*1.55</f>
        <v>143882.16000000003</v>
      </c>
    </row>
    <row r="11" spans="1:5" ht="13.5">
      <c r="A11" s="7" t="s">
        <v>38</v>
      </c>
      <c r="B11" s="10" t="s">
        <v>25</v>
      </c>
      <c r="C11" s="11" t="s">
        <v>23</v>
      </c>
      <c r="D11" s="13" t="s">
        <v>24</v>
      </c>
      <c r="E11" s="14">
        <f>7735.6*12*0.12</f>
        <v>11139.264000000001</v>
      </c>
    </row>
    <row r="12" spans="1:5" ht="75" customHeight="1">
      <c r="A12" s="7" t="s">
        <v>39</v>
      </c>
      <c r="B12" s="10" t="s">
        <v>26</v>
      </c>
      <c r="C12" s="11" t="s">
        <v>23</v>
      </c>
      <c r="D12" s="13" t="s">
        <v>24</v>
      </c>
      <c r="E12" s="14">
        <f>7735.6*12*1.1</f>
        <v>102109.92000000003</v>
      </c>
    </row>
    <row r="13" spans="1:5" ht="58.5" customHeight="1">
      <c r="A13" s="7" t="s">
        <v>40</v>
      </c>
      <c r="B13" s="6" t="s">
        <v>27</v>
      </c>
      <c r="C13" s="11" t="s">
        <v>23</v>
      </c>
      <c r="D13" s="13" t="s">
        <v>24</v>
      </c>
      <c r="E13" s="14">
        <f>7735.6*12*0.73</f>
        <v>67763.856</v>
      </c>
    </row>
    <row r="14" spans="1:5" ht="48.75" customHeight="1">
      <c r="A14" s="7" t="s">
        <v>41</v>
      </c>
      <c r="B14" s="6" t="s">
        <v>28</v>
      </c>
      <c r="C14" s="11" t="s">
        <v>23</v>
      </c>
      <c r="D14" s="13" t="s">
        <v>24</v>
      </c>
      <c r="E14" s="14">
        <f>7735.6*12*0.57</f>
        <v>52911.504</v>
      </c>
    </row>
    <row r="15" spans="1:5" ht="13.5">
      <c r="A15" s="3" t="s">
        <v>13</v>
      </c>
      <c r="B15" s="4" t="s">
        <v>6</v>
      </c>
      <c r="C15" s="5" t="s">
        <v>7</v>
      </c>
      <c r="D15" s="68">
        <v>43466</v>
      </c>
      <c r="E15" s="69"/>
    </row>
    <row r="16" spans="1:5" ht="45" customHeight="1">
      <c r="A16" s="3" t="s">
        <v>14</v>
      </c>
      <c r="B16" s="4" t="s">
        <v>9</v>
      </c>
      <c r="C16" s="5" t="s">
        <v>7</v>
      </c>
      <c r="D16" s="60" t="s">
        <v>57</v>
      </c>
      <c r="E16" s="61"/>
    </row>
    <row r="17" spans="1:5" ht="13.5">
      <c r="A17" s="7" t="s">
        <v>15</v>
      </c>
      <c r="B17" s="6" t="s">
        <v>11</v>
      </c>
      <c r="C17" s="8" t="s">
        <v>12</v>
      </c>
      <c r="D17" s="62">
        <f>SUM(E19:E24)</f>
        <v>700845.3600000001</v>
      </c>
      <c r="E17" s="63"/>
    </row>
    <row r="18" spans="1:5" ht="27">
      <c r="A18" s="7" t="s">
        <v>43</v>
      </c>
      <c r="B18" s="9" t="s">
        <v>19</v>
      </c>
      <c r="C18" s="8" t="s">
        <v>20</v>
      </c>
      <c r="D18" s="13" t="s">
        <v>3</v>
      </c>
      <c r="E18" s="13" t="s">
        <v>21</v>
      </c>
    </row>
    <row r="19" spans="1:5" ht="13.5">
      <c r="A19" s="7" t="s">
        <v>44</v>
      </c>
      <c r="B19" s="6" t="s">
        <v>29</v>
      </c>
      <c r="C19" s="11" t="s">
        <v>23</v>
      </c>
      <c r="D19" s="13" t="s">
        <v>24</v>
      </c>
      <c r="E19" s="15">
        <f>7735.6*12*0.9</f>
        <v>83544.48000000001</v>
      </c>
    </row>
    <row r="20" spans="1:5" ht="54.75">
      <c r="A20" s="7" t="s">
        <v>45</v>
      </c>
      <c r="B20" s="6" t="s">
        <v>30</v>
      </c>
      <c r="C20" s="11" t="s">
        <v>23</v>
      </c>
      <c r="D20" s="13" t="s">
        <v>24</v>
      </c>
      <c r="E20" s="15">
        <f>7735.6*12*1.79</f>
        <v>166160.68800000002</v>
      </c>
    </row>
    <row r="21" spans="1:5" ht="13.5">
      <c r="A21" s="7" t="s">
        <v>46</v>
      </c>
      <c r="B21" s="6" t="s">
        <v>31</v>
      </c>
      <c r="C21" s="11" t="s">
        <v>23</v>
      </c>
      <c r="D21" s="13" t="s">
        <v>24</v>
      </c>
      <c r="E21" s="15">
        <f>7735.6*12*0.44</f>
        <v>40843.96800000001</v>
      </c>
    </row>
    <row r="22" spans="1:5" ht="34.5" customHeight="1">
      <c r="A22" s="7" t="s">
        <v>47</v>
      </c>
      <c r="B22" s="6" t="s">
        <v>32</v>
      </c>
      <c r="C22" s="8" t="s">
        <v>33</v>
      </c>
      <c r="D22" s="13" t="s">
        <v>24</v>
      </c>
      <c r="E22" s="15">
        <f>7735.6*12*0.9</f>
        <v>83544.48000000001</v>
      </c>
    </row>
    <row r="23" spans="1:5" ht="41.25">
      <c r="A23" s="7" t="s">
        <v>48</v>
      </c>
      <c r="B23" s="6" t="s">
        <v>34</v>
      </c>
      <c r="C23" s="8"/>
      <c r="D23" s="13" t="s">
        <v>24</v>
      </c>
      <c r="E23" s="15">
        <f>7735.6*12*3.46</f>
        <v>321182.112</v>
      </c>
    </row>
    <row r="24" spans="1:5" ht="27">
      <c r="A24" s="7" t="s">
        <v>49</v>
      </c>
      <c r="B24" s="6" t="s">
        <v>35</v>
      </c>
      <c r="C24" s="8" t="s">
        <v>36</v>
      </c>
      <c r="D24" s="13" t="s">
        <v>24</v>
      </c>
      <c r="E24" s="15">
        <f>7735.6*12*0.06</f>
        <v>5569.6320000000005</v>
      </c>
    </row>
    <row r="25" spans="1:5" ht="13.5">
      <c r="A25" s="3" t="s">
        <v>16</v>
      </c>
      <c r="B25" s="4" t="s">
        <v>6</v>
      </c>
      <c r="C25" s="5" t="s">
        <v>7</v>
      </c>
      <c r="D25" s="16"/>
      <c r="E25" s="17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16"/>
      <c r="E26" s="18" t="s">
        <v>59</v>
      </c>
    </row>
    <row r="27" spans="1:5" ht="13.5">
      <c r="A27" s="7" t="s">
        <v>18</v>
      </c>
      <c r="B27" s="6" t="s">
        <v>11</v>
      </c>
      <c r="C27" s="8" t="s">
        <v>12</v>
      </c>
      <c r="D27" s="13"/>
      <c r="E27" s="19">
        <f>SUM(E29:E31)</f>
        <v>446498.8320000001</v>
      </c>
    </row>
    <row r="28" spans="1:5" ht="27">
      <c r="A28" s="7" t="s">
        <v>53</v>
      </c>
      <c r="B28" s="9" t="s">
        <v>19</v>
      </c>
      <c r="C28" s="8" t="s">
        <v>20</v>
      </c>
      <c r="D28" s="13" t="s">
        <v>3</v>
      </c>
      <c r="E28" s="13" t="s">
        <v>21</v>
      </c>
    </row>
    <row r="29" spans="1:5" ht="33.75" customHeight="1">
      <c r="A29" s="7" t="s">
        <v>54</v>
      </c>
      <c r="B29" s="6" t="s">
        <v>50</v>
      </c>
      <c r="C29" s="11" t="s">
        <v>23</v>
      </c>
      <c r="D29" s="13" t="s">
        <v>24</v>
      </c>
      <c r="E29" s="14">
        <f>7735.6*12*0.62</f>
        <v>57552.86400000001</v>
      </c>
    </row>
    <row r="30" spans="1:5" ht="52.5" customHeight="1">
      <c r="A30" s="7" t="s">
        <v>55</v>
      </c>
      <c r="B30" s="6" t="s">
        <v>51</v>
      </c>
      <c r="C30" s="11" t="s">
        <v>23</v>
      </c>
      <c r="D30" s="13" t="s">
        <v>24</v>
      </c>
      <c r="E30" s="14">
        <f>7735.6*12*4.19</f>
        <v>388945.9680000001</v>
      </c>
    </row>
    <row r="31" spans="1:5" ht="27">
      <c r="A31" s="7" t="s">
        <v>56</v>
      </c>
      <c r="B31" s="6" t="s">
        <v>52</v>
      </c>
      <c r="C31" s="11" t="s">
        <v>23</v>
      </c>
      <c r="D31" s="13" t="s">
        <v>24</v>
      </c>
      <c r="E31" s="14">
        <v>0</v>
      </c>
    </row>
    <row r="33" ht="12.75">
      <c r="E33" s="12">
        <f>SUM(E27,D17,D8)</f>
        <v>1525150.8960000004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60" zoomScaleNormal="60" zoomScaleSheetLayoutView="70" workbookViewId="0" topLeftCell="A1">
      <selection activeCell="H31" sqref="H31"/>
    </sheetView>
  </sheetViews>
  <sheetFormatPr defaultColWidth="9.00390625" defaultRowHeight="12.75" outlineLevelRow="2"/>
  <cols>
    <col min="1" max="1" width="62.625" style="22" customWidth="1"/>
    <col min="2" max="2" width="12.125" style="22" customWidth="1"/>
    <col min="3" max="3" width="17.50390625" style="22" customWidth="1"/>
    <col min="4" max="4" width="11.25390625" style="22" customWidth="1"/>
    <col min="5" max="5" width="13.875" style="22" customWidth="1"/>
    <col min="6" max="6" width="14.75390625" style="22" customWidth="1"/>
    <col min="7" max="16384" width="8.875" style="22" customWidth="1"/>
  </cols>
  <sheetData>
    <row r="1" spans="1:6" ht="13.5">
      <c r="A1" s="70" t="s">
        <v>62</v>
      </c>
      <c r="B1" s="70"/>
      <c r="C1" s="70"/>
      <c r="D1" s="70"/>
      <c r="E1" s="70"/>
      <c r="F1" s="70"/>
    </row>
    <row r="2" spans="1:6" ht="13.5">
      <c r="A2" s="70" t="s">
        <v>63</v>
      </c>
      <c r="B2" s="70"/>
      <c r="C2" s="70"/>
      <c r="D2" s="70"/>
      <c r="E2" s="70"/>
      <c r="F2" s="70"/>
    </row>
    <row r="3" spans="1:6" ht="13.5">
      <c r="A3" s="70" t="s">
        <v>64</v>
      </c>
      <c r="B3" s="70"/>
      <c r="C3" s="70"/>
      <c r="D3" s="70"/>
      <c r="E3" s="70"/>
      <c r="F3" s="70"/>
    </row>
    <row r="4" ht="13.5">
      <c r="A4" s="20"/>
    </row>
    <row r="5" spans="1:4" ht="13.5">
      <c r="A5" s="20" t="s">
        <v>120</v>
      </c>
      <c r="D5" s="22" t="s">
        <v>65</v>
      </c>
    </row>
    <row r="6" ht="13.5">
      <c r="A6" s="20"/>
    </row>
    <row r="7" spans="1:6" ht="111" customHeight="1">
      <c r="A7" s="13" t="s">
        <v>66</v>
      </c>
      <c r="B7" s="13" t="s">
        <v>67</v>
      </c>
      <c r="C7" s="13" t="s">
        <v>68</v>
      </c>
      <c r="D7" s="13" t="s">
        <v>69</v>
      </c>
      <c r="E7" s="13" t="s">
        <v>70</v>
      </c>
      <c r="F7" s="13" t="s">
        <v>71</v>
      </c>
    </row>
    <row r="8" spans="1:6" s="37" customFormat="1" ht="20.25" customHeight="1">
      <c r="A8" s="36" t="s">
        <v>72</v>
      </c>
      <c r="B8" s="24">
        <v>7735.6</v>
      </c>
      <c r="C8" s="24">
        <v>12</v>
      </c>
      <c r="D8" s="25" t="s">
        <v>73</v>
      </c>
      <c r="E8" s="26">
        <v>4.07</v>
      </c>
      <c r="F8" s="27">
        <f>B8*C8*E8</f>
        <v>377806.7040000001</v>
      </c>
    </row>
    <row r="9" spans="1:6" s="39" customFormat="1" ht="18" customHeight="1">
      <c r="A9" s="44" t="s">
        <v>100</v>
      </c>
      <c r="B9" s="28">
        <f>B8</f>
        <v>7735.6</v>
      </c>
      <c r="C9" s="42" t="s">
        <v>7</v>
      </c>
      <c r="D9" s="29" t="s">
        <v>7</v>
      </c>
      <c r="E9" s="30">
        <v>1.55</v>
      </c>
      <c r="F9" s="43">
        <f>B9*12*E9</f>
        <v>143882.16000000003</v>
      </c>
    </row>
    <row r="10" spans="1:6" s="39" customFormat="1" ht="18.75" customHeight="1">
      <c r="A10" s="44" t="s">
        <v>101</v>
      </c>
      <c r="B10" s="28">
        <f>B8</f>
        <v>7735.6</v>
      </c>
      <c r="C10" s="42" t="s">
        <v>7</v>
      </c>
      <c r="D10" s="29" t="s">
        <v>7</v>
      </c>
      <c r="E10" s="30">
        <v>0.12</v>
      </c>
      <c r="F10" s="43">
        <f>B10*12*E10</f>
        <v>11139.264000000001</v>
      </c>
    </row>
    <row r="11" spans="1:6" s="39" customFormat="1" ht="57" customHeight="1">
      <c r="A11" s="44" t="s">
        <v>119</v>
      </c>
      <c r="B11" s="28">
        <f>B8</f>
        <v>7735.6</v>
      </c>
      <c r="C11" s="42" t="s">
        <v>7</v>
      </c>
      <c r="D11" s="29" t="s">
        <v>7</v>
      </c>
      <c r="E11" s="30">
        <v>1.1</v>
      </c>
      <c r="F11" s="43">
        <f>B11*12*E11</f>
        <v>102109.92000000003</v>
      </c>
    </row>
    <row r="12" spans="1:6" s="39" customFormat="1" ht="46.5" customHeight="1">
      <c r="A12" s="44" t="s">
        <v>102</v>
      </c>
      <c r="B12" s="28">
        <f>B8</f>
        <v>7735.6</v>
      </c>
      <c r="C12" s="42" t="s">
        <v>7</v>
      </c>
      <c r="D12" s="29" t="s">
        <v>7</v>
      </c>
      <c r="E12" s="30">
        <v>0.73</v>
      </c>
      <c r="F12" s="43">
        <f>B12*12*E12</f>
        <v>67763.856</v>
      </c>
    </row>
    <row r="13" spans="1:6" s="39" customFormat="1" ht="46.5" customHeight="1">
      <c r="A13" s="44" t="s">
        <v>103</v>
      </c>
      <c r="B13" s="28">
        <f>B8</f>
        <v>7735.6</v>
      </c>
      <c r="C13" s="42" t="s">
        <v>7</v>
      </c>
      <c r="D13" s="29" t="s">
        <v>7</v>
      </c>
      <c r="E13" s="30">
        <v>0.57</v>
      </c>
      <c r="F13" s="43">
        <f>B13*12*E13</f>
        <v>52911.504</v>
      </c>
    </row>
    <row r="14" spans="1:6" s="37" customFormat="1" ht="32.25" customHeight="1">
      <c r="A14" s="36" t="s">
        <v>74</v>
      </c>
      <c r="B14" s="24">
        <f>B8</f>
        <v>7735.6</v>
      </c>
      <c r="C14" s="24">
        <v>12</v>
      </c>
      <c r="D14" s="25" t="s">
        <v>73</v>
      </c>
      <c r="E14" s="26">
        <f>E15+E16+E28+E29+E32+E52</f>
        <v>8.045371184308047</v>
      </c>
      <c r="F14" s="27">
        <f>F15+F16+F28+F29+F32+F52</f>
        <v>726407.296</v>
      </c>
    </row>
    <row r="15" spans="1:6" s="40" customFormat="1" ht="19.5" customHeight="1" outlineLevel="1">
      <c r="A15" s="44" t="s">
        <v>75</v>
      </c>
      <c r="B15" s="28">
        <f>B8</f>
        <v>7735.6</v>
      </c>
      <c r="C15" s="28">
        <v>12</v>
      </c>
      <c r="D15" s="29" t="s">
        <v>7</v>
      </c>
      <c r="E15" s="54">
        <v>1.33</v>
      </c>
      <c r="F15" s="43">
        <f>B15*C15*E15</f>
        <v>123460.17600000002</v>
      </c>
    </row>
    <row r="16" spans="1:6" s="40" customFormat="1" ht="46.5" customHeight="1" outlineLevel="1">
      <c r="A16" s="44" t="s">
        <v>93</v>
      </c>
      <c r="B16" s="28">
        <f>B8</f>
        <v>7735.6</v>
      </c>
      <c r="C16" s="28" t="s">
        <v>7</v>
      </c>
      <c r="D16" s="29" t="s">
        <v>7</v>
      </c>
      <c r="E16" s="54">
        <f>F16/B16/12</f>
        <v>2.6327840115828116</v>
      </c>
      <c r="F16" s="43">
        <f>SUM(F17:F27)</f>
        <v>244393.96799999996</v>
      </c>
    </row>
    <row r="17" spans="1:6" s="40" customFormat="1" ht="19.5" customHeight="1" outlineLevel="2">
      <c r="A17" s="50" t="s">
        <v>121</v>
      </c>
      <c r="B17" s="28">
        <v>1733.8</v>
      </c>
      <c r="C17" s="28">
        <v>87</v>
      </c>
      <c r="D17" s="29" t="s">
        <v>73</v>
      </c>
      <c r="E17" s="30">
        <v>0.3</v>
      </c>
      <c r="F17" s="43">
        <f>B17*C17*E17</f>
        <v>45252.18</v>
      </c>
    </row>
    <row r="18" spans="1:6" s="40" customFormat="1" ht="18" customHeight="1" outlineLevel="2">
      <c r="A18" s="50" t="s">
        <v>122</v>
      </c>
      <c r="B18" s="28">
        <v>5000</v>
      </c>
      <c r="C18" s="28">
        <v>126</v>
      </c>
      <c r="D18" s="29" t="s">
        <v>73</v>
      </c>
      <c r="E18" s="30">
        <v>0.08</v>
      </c>
      <c r="F18" s="43">
        <f aca="true" t="shared" si="0" ref="F18:F27">B18*C18*E18</f>
        <v>50400</v>
      </c>
    </row>
    <row r="19" spans="1:6" s="40" customFormat="1" ht="18" customHeight="1" outlineLevel="2">
      <c r="A19" s="50" t="s">
        <v>123</v>
      </c>
      <c r="B19" s="28">
        <v>3</v>
      </c>
      <c r="C19" s="28">
        <v>247</v>
      </c>
      <c r="D19" s="29" t="s">
        <v>76</v>
      </c>
      <c r="E19" s="30">
        <v>2.7</v>
      </c>
      <c r="F19" s="43">
        <f>B19*C19*E19</f>
        <v>2000.7</v>
      </c>
    </row>
    <row r="20" spans="1:6" s="40" customFormat="1" ht="18" customHeight="1" outlineLevel="2">
      <c r="A20" s="50" t="s">
        <v>124</v>
      </c>
      <c r="B20" s="28">
        <v>5000</v>
      </c>
      <c r="C20" s="28">
        <v>3</v>
      </c>
      <c r="D20" s="29" t="s">
        <v>73</v>
      </c>
      <c r="E20" s="30">
        <v>1.6</v>
      </c>
      <c r="F20" s="43">
        <f t="shared" si="0"/>
        <v>24000</v>
      </c>
    </row>
    <row r="21" spans="1:6" s="40" customFormat="1" ht="18.75" customHeight="1" outlineLevel="2">
      <c r="A21" s="50" t="s">
        <v>125</v>
      </c>
      <c r="B21" s="28">
        <v>1</v>
      </c>
      <c r="C21" s="28">
        <v>126</v>
      </c>
      <c r="D21" s="29" t="s">
        <v>73</v>
      </c>
      <c r="E21" s="30">
        <v>4.2</v>
      </c>
      <c r="F21" s="43">
        <f t="shared" si="0"/>
        <v>529.2</v>
      </c>
    </row>
    <row r="22" spans="1:6" s="40" customFormat="1" ht="18" customHeight="1" outlineLevel="2">
      <c r="A22" s="50" t="s">
        <v>126</v>
      </c>
      <c r="B22" s="28">
        <v>7.2</v>
      </c>
      <c r="C22" s="28">
        <v>126</v>
      </c>
      <c r="D22" s="29" t="s">
        <v>73</v>
      </c>
      <c r="E22" s="30">
        <v>1.5</v>
      </c>
      <c r="F22" s="43">
        <f t="shared" si="0"/>
        <v>1360.8000000000002</v>
      </c>
    </row>
    <row r="23" spans="1:6" s="40" customFormat="1" ht="17.25" customHeight="1" outlineLevel="2">
      <c r="A23" s="50" t="s">
        <v>127</v>
      </c>
      <c r="B23" s="28">
        <f>B17*80%</f>
        <v>1387.04</v>
      </c>
      <c r="C23" s="28">
        <v>65</v>
      </c>
      <c r="D23" s="29" t="s">
        <v>89</v>
      </c>
      <c r="E23" s="30">
        <v>0.93</v>
      </c>
      <c r="F23" s="43">
        <f t="shared" si="0"/>
        <v>83846.568</v>
      </c>
    </row>
    <row r="24" spans="1:6" s="40" customFormat="1" ht="18" customHeight="1" outlineLevel="2">
      <c r="A24" s="50" t="s">
        <v>128</v>
      </c>
      <c r="B24" s="28">
        <v>1</v>
      </c>
      <c r="C24" s="28">
        <v>109</v>
      </c>
      <c r="D24" s="29" t="s">
        <v>73</v>
      </c>
      <c r="E24" s="30">
        <v>4.2</v>
      </c>
      <c r="F24" s="43">
        <f t="shared" si="0"/>
        <v>457.8</v>
      </c>
    </row>
    <row r="25" spans="1:6" s="40" customFormat="1" ht="18" customHeight="1" outlineLevel="2">
      <c r="A25" s="50" t="s">
        <v>129</v>
      </c>
      <c r="B25" s="28">
        <f>B17*10%</f>
        <v>173.38</v>
      </c>
      <c r="C25" s="28">
        <v>35</v>
      </c>
      <c r="D25" s="29" t="s">
        <v>73</v>
      </c>
      <c r="E25" s="30">
        <v>4.8</v>
      </c>
      <c r="F25" s="43">
        <f t="shared" si="0"/>
        <v>29127.84</v>
      </c>
    </row>
    <row r="26" spans="1:6" s="40" customFormat="1" ht="18.75" customHeight="1" outlineLevel="2">
      <c r="A26" s="50" t="s">
        <v>130</v>
      </c>
      <c r="B26" s="28">
        <v>7.2</v>
      </c>
      <c r="C26" s="28">
        <v>109</v>
      </c>
      <c r="D26" s="29" t="s">
        <v>73</v>
      </c>
      <c r="E26" s="30">
        <v>1.5</v>
      </c>
      <c r="F26" s="43">
        <f t="shared" si="0"/>
        <v>1177.2</v>
      </c>
    </row>
    <row r="27" spans="1:6" s="40" customFormat="1" ht="18" customHeight="1" outlineLevel="2">
      <c r="A27" s="50" t="s">
        <v>131</v>
      </c>
      <c r="B27" s="28">
        <f>B17*20%</f>
        <v>346.76</v>
      </c>
      <c r="C27" s="41">
        <v>60</v>
      </c>
      <c r="D27" s="29" t="s">
        <v>73</v>
      </c>
      <c r="E27" s="30">
        <v>0.3</v>
      </c>
      <c r="F27" s="43">
        <f t="shared" si="0"/>
        <v>6241.679999999999</v>
      </c>
    </row>
    <row r="28" spans="1:6" s="40" customFormat="1" ht="19.5" customHeight="1" outlineLevel="1">
      <c r="A28" s="44" t="s">
        <v>94</v>
      </c>
      <c r="B28" s="28">
        <f>B8</f>
        <v>7735.6</v>
      </c>
      <c r="C28" s="28">
        <v>6</v>
      </c>
      <c r="D28" s="29" t="s">
        <v>7</v>
      </c>
      <c r="E28" s="54">
        <v>0.44</v>
      </c>
      <c r="F28" s="43">
        <f>B28*C28*E28</f>
        <v>20421.984000000004</v>
      </c>
    </row>
    <row r="29" spans="1:6" s="40" customFormat="1" ht="32.25" customHeight="1" outlineLevel="1">
      <c r="A29" s="44" t="s">
        <v>95</v>
      </c>
      <c r="B29" s="28">
        <v>7735.6</v>
      </c>
      <c r="C29" s="28" t="s">
        <v>7</v>
      </c>
      <c r="D29" s="29" t="s">
        <v>7</v>
      </c>
      <c r="E29" s="54">
        <f>F29/B29/12</f>
        <v>0.13013427098953753</v>
      </c>
      <c r="F29" s="43">
        <f>SUM(F30:F31)</f>
        <v>12080</v>
      </c>
    </row>
    <row r="30" spans="1:6" s="40" customFormat="1" ht="20.25" customHeight="1" outlineLevel="1">
      <c r="A30" s="50" t="s">
        <v>132</v>
      </c>
      <c r="B30" s="28">
        <v>1510</v>
      </c>
      <c r="C30" s="28">
        <v>12</v>
      </c>
      <c r="D30" s="29" t="s">
        <v>7</v>
      </c>
      <c r="E30" s="30">
        <v>0.25</v>
      </c>
      <c r="F30" s="43">
        <f>B30*C30*E30</f>
        <v>4530</v>
      </c>
    </row>
    <row r="31" spans="1:6" s="40" customFormat="1" ht="20.25" customHeight="1" outlineLevel="1">
      <c r="A31" s="50" t="s">
        <v>133</v>
      </c>
      <c r="B31" s="28">
        <v>1510</v>
      </c>
      <c r="C31" s="28">
        <v>1</v>
      </c>
      <c r="D31" s="29" t="s">
        <v>7</v>
      </c>
      <c r="E31" s="30">
        <v>5</v>
      </c>
      <c r="F31" s="43">
        <f>B31*C31*E31</f>
        <v>7550</v>
      </c>
    </row>
    <row r="32" spans="1:6" s="40" customFormat="1" ht="33.75" customHeight="1" outlineLevel="1">
      <c r="A32" s="44" t="s">
        <v>96</v>
      </c>
      <c r="B32" s="28">
        <f>B8</f>
        <v>7735.6</v>
      </c>
      <c r="C32" s="28">
        <v>12</v>
      </c>
      <c r="D32" s="29" t="s">
        <v>7</v>
      </c>
      <c r="E32" s="54">
        <f>F32/B32/C32</f>
        <v>3.452452901735698</v>
      </c>
      <c r="F32" s="43">
        <f>SUM(F33:F51)</f>
        <v>320481.536</v>
      </c>
    </row>
    <row r="33" spans="1:6" s="40" customFormat="1" ht="18" customHeight="1" outlineLevel="1">
      <c r="A33" s="51" t="s">
        <v>77</v>
      </c>
      <c r="B33" s="32">
        <v>2086.3</v>
      </c>
      <c r="C33" s="28" t="s">
        <v>114</v>
      </c>
      <c r="D33" s="31" t="s">
        <v>73</v>
      </c>
      <c r="E33" s="29">
        <v>3.83</v>
      </c>
      <c r="F33" s="30">
        <v>15981.058</v>
      </c>
    </row>
    <row r="34" spans="1:6" s="40" customFormat="1" ht="21" customHeight="1" outlineLevel="1">
      <c r="A34" s="52" t="s">
        <v>78</v>
      </c>
      <c r="B34" s="32">
        <v>1912.1</v>
      </c>
      <c r="C34" s="28" t="s">
        <v>114</v>
      </c>
      <c r="D34" s="31" t="s">
        <v>73</v>
      </c>
      <c r="E34" s="29">
        <v>3.83</v>
      </c>
      <c r="F34" s="30">
        <v>14646.686</v>
      </c>
    </row>
    <row r="35" spans="1:6" s="40" customFormat="1" ht="15.75" customHeight="1" outlineLevel="1">
      <c r="A35" s="52" t="s">
        <v>79</v>
      </c>
      <c r="B35" s="32">
        <v>1517.8</v>
      </c>
      <c r="C35" s="28" t="s">
        <v>114</v>
      </c>
      <c r="D35" s="31" t="s">
        <v>73</v>
      </c>
      <c r="E35" s="29">
        <v>3.83</v>
      </c>
      <c r="F35" s="30">
        <v>11626.348</v>
      </c>
    </row>
    <row r="36" spans="1:6" s="40" customFormat="1" ht="18" customHeight="1" outlineLevel="1">
      <c r="A36" s="52" t="s">
        <v>105</v>
      </c>
      <c r="B36" s="32">
        <v>138</v>
      </c>
      <c r="C36" s="28" t="s">
        <v>114</v>
      </c>
      <c r="D36" s="31" t="s">
        <v>73</v>
      </c>
      <c r="E36" s="29">
        <v>3.83</v>
      </c>
      <c r="F36" s="30">
        <v>1057.08</v>
      </c>
    </row>
    <row r="37" spans="1:6" s="40" customFormat="1" ht="19.5" customHeight="1" outlineLevel="1">
      <c r="A37" s="52" t="s">
        <v>112</v>
      </c>
      <c r="B37" s="32">
        <v>2086.3</v>
      </c>
      <c r="C37" s="28" t="s">
        <v>115</v>
      </c>
      <c r="D37" s="31" t="s">
        <v>73</v>
      </c>
      <c r="E37" s="29">
        <v>41.83</v>
      </c>
      <c r="F37" s="30">
        <v>29088.582</v>
      </c>
    </row>
    <row r="38" spans="1:6" s="40" customFormat="1" ht="30.75" customHeight="1" outlineLevel="1">
      <c r="A38" s="52" t="s">
        <v>113</v>
      </c>
      <c r="B38" s="32">
        <v>66</v>
      </c>
      <c r="C38" s="28" t="s">
        <v>115</v>
      </c>
      <c r="D38" s="31" t="s">
        <v>73</v>
      </c>
      <c r="E38" s="29">
        <v>264.54</v>
      </c>
      <c r="F38" s="30">
        <v>17459.640000000003</v>
      </c>
    </row>
    <row r="39" spans="1:6" s="40" customFormat="1" ht="19.5" customHeight="1" outlineLevel="1">
      <c r="A39" s="52" t="s">
        <v>106</v>
      </c>
      <c r="B39" s="32">
        <v>138</v>
      </c>
      <c r="C39" s="28" t="s">
        <v>115</v>
      </c>
      <c r="D39" s="31" t="s">
        <v>73</v>
      </c>
      <c r="E39" s="29">
        <v>41.83</v>
      </c>
      <c r="F39" s="30">
        <v>11545.08</v>
      </c>
    </row>
    <row r="40" spans="1:6" s="40" customFormat="1" ht="18.75" customHeight="1" outlineLevel="1">
      <c r="A40" s="52" t="s">
        <v>80</v>
      </c>
      <c r="B40" s="32">
        <v>10</v>
      </c>
      <c r="C40" s="28" t="s">
        <v>115</v>
      </c>
      <c r="D40" s="32" t="s">
        <v>81</v>
      </c>
      <c r="E40" s="29">
        <v>201.74</v>
      </c>
      <c r="F40" s="30">
        <v>10087</v>
      </c>
    </row>
    <row r="41" spans="1:6" s="40" customFormat="1" ht="18" customHeight="1" outlineLevel="1">
      <c r="A41" s="52" t="s">
        <v>82</v>
      </c>
      <c r="B41" s="32">
        <v>10</v>
      </c>
      <c r="C41" s="28" t="s">
        <v>116</v>
      </c>
      <c r="D41" s="32" t="s">
        <v>81</v>
      </c>
      <c r="E41" s="29">
        <v>297.92</v>
      </c>
      <c r="F41" s="30">
        <v>2979.2000000000003</v>
      </c>
    </row>
    <row r="42" spans="1:6" s="40" customFormat="1" ht="18" customHeight="1" outlineLevel="1">
      <c r="A42" s="52" t="s">
        <v>83</v>
      </c>
      <c r="B42" s="32">
        <v>10</v>
      </c>
      <c r="C42" s="28" t="s">
        <v>116</v>
      </c>
      <c r="D42" s="31" t="s">
        <v>81</v>
      </c>
      <c r="E42" s="29">
        <v>84.67</v>
      </c>
      <c r="F42" s="30">
        <v>846.7</v>
      </c>
    </row>
    <row r="43" spans="1:6" s="40" customFormat="1" ht="18" customHeight="1" outlineLevel="1">
      <c r="A43" s="52" t="s">
        <v>84</v>
      </c>
      <c r="B43" s="32">
        <v>2.2</v>
      </c>
      <c r="C43" s="28" t="s">
        <v>116</v>
      </c>
      <c r="D43" s="31" t="s">
        <v>73</v>
      </c>
      <c r="E43" s="29">
        <v>821.41</v>
      </c>
      <c r="F43" s="30">
        <v>1807.102</v>
      </c>
    </row>
    <row r="44" spans="1:6" s="40" customFormat="1" ht="18" customHeight="1" outlineLevel="1">
      <c r="A44" s="52" t="s">
        <v>85</v>
      </c>
      <c r="B44" s="32">
        <v>2.2</v>
      </c>
      <c r="C44" s="28" t="s">
        <v>116</v>
      </c>
      <c r="D44" s="31" t="s">
        <v>73</v>
      </c>
      <c r="E44" s="29">
        <v>125.72</v>
      </c>
      <c r="F44" s="30">
        <v>276.584</v>
      </c>
    </row>
    <row r="45" spans="1:6" s="40" customFormat="1" ht="31.5" customHeight="1" outlineLevel="1">
      <c r="A45" s="52" t="s">
        <v>86</v>
      </c>
      <c r="B45" s="32">
        <v>1035.4</v>
      </c>
      <c r="C45" s="28" t="s">
        <v>117</v>
      </c>
      <c r="D45" s="31" t="s">
        <v>73</v>
      </c>
      <c r="E45" s="29">
        <v>1.59</v>
      </c>
      <c r="F45" s="30">
        <v>171213.744</v>
      </c>
    </row>
    <row r="46" spans="1:6" s="40" customFormat="1" ht="16.5" customHeight="1" outlineLevel="1">
      <c r="A46" s="52" t="s">
        <v>87</v>
      </c>
      <c r="B46" s="32">
        <v>6551.6</v>
      </c>
      <c r="C46" s="28" t="s">
        <v>114</v>
      </c>
      <c r="D46" s="31" t="s">
        <v>73</v>
      </c>
      <c r="E46" s="29">
        <v>1.59</v>
      </c>
      <c r="F46" s="30">
        <v>20834.088000000003</v>
      </c>
    </row>
    <row r="47" spans="1:6" s="40" customFormat="1" ht="17.25" customHeight="1" outlineLevel="1">
      <c r="A47" s="52" t="s">
        <v>107</v>
      </c>
      <c r="B47" s="32">
        <v>34</v>
      </c>
      <c r="C47" s="28" t="s">
        <v>116</v>
      </c>
      <c r="D47" s="31" t="s">
        <v>73</v>
      </c>
      <c r="E47" s="29">
        <v>81.42</v>
      </c>
      <c r="F47" s="30">
        <v>2768.28</v>
      </c>
    </row>
    <row r="48" spans="1:6" s="40" customFormat="1" ht="21" customHeight="1" outlineLevel="1">
      <c r="A48" s="52" t="s">
        <v>108</v>
      </c>
      <c r="B48" s="32">
        <v>2</v>
      </c>
      <c r="C48" s="28" t="s">
        <v>116</v>
      </c>
      <c r="D48" s="31" t="s">
        <v>81</v>
      </c>
      <c r="E48" s="29">
        <v>235.3</v>
      </c>
      <c r="F48" s="30">
        <v>470.6</v>
      </c>
    </row>
    <row r="49" spans="1:6" s="40" customFormat="1" ht="21" customHeight="1" outlineLevel="1">
      <c r="A49" s="52" t="s">
        <v>109</v>
      </c>
      <c r="B49" s="32">
        <v>3</v>
      </c>
      <c r="C49" s="28" t="s">
        <v>116</v>
      </c>
      <c r="D49" s="32" t="s">
        <v>81</v>
      </c>
      <c r="E49" s="29">
        <v>501.57</v>
      </c>
      <c r="F49" s="30">
        <v>1504.71</v>
      </c>
    </row>
    <row r="50" spans="1:6" s="40" customFormat="1" ht="19.5" customHeight="1" outlineLevel="1">
      <c r="A50" s="52" t="s">
        <v>110</v>
      </c>
      <c r="B50" s="32">
        <v>1.8</v>
      </c>
      <c r="C50" s="28" t="s">
        <v>116</v>
      </c>
      <c r="D50" s="32" t="s">
        <v>73</v>
      </c>
      <c r="E50" s="29">
        <v>245.03</v>
      </c>
      <c r="F50" s="30">
        <v>441.05400000000003</v>
      </c>
    </row>
    <row r="51" spans="1:6" s="40" customFormat="1" ht="18.75" customHeight="1" outlineLevel="1">
      <c r="A51" s="53" t="s">
        <v>111</v>
      </c>
      <c r="B51" s="32">
        <v>1680</v>
      </c>
      <c r="C51" s="28" t="s">
        <v>118</v>
      </c>
      <c r="D51" s="32" t="s">
        <v>88</v>
      </c>
      <c r="E51" s="29">
        <v>8.6</v>
      </c>
      <c r="F51" s="30">
        <v>5848</v>
      </c>
    </row>
    <row r="52" spans="1:6" s="40" customFormat="1" ht="33" customHeight="1" outlineLevel="1">
      <c r="A52" s="44" t="s">
        <v>97</v>
      </c>
      <c r="B52" s="28">
        <f>B8</f>
        <v>7735.6</v>
      </c>
      <c r="C52" s="28">
        <v>12</v>
      </c>
      <c r="D52" s="29" t="s">
        <v>24</v>
      </c>
      <c r="E52" s="54">
        <f>F52/B52/12</f>
        <v>0.060000000000000005</v>
      </c>
      <c r="F52" s="43">
        <f>Лист1!E24</f>
        <v>5569.6320000000005</v>
      </c>
    </row>
    <row r="53" spans="1:6" s="37" customFormat="1" ht="48" customHeight="1">
      <c r="A53" s="36" t="s">
        <v>90</v>
      </c>
      <c r="B53" s="24">
        <f>B8</f>
        <v>7735.6</v>
      </c>
      <c r="C53" s="24">
        <v>12</v>
      </c>
      <c r="D53" s="25" t="s">
        <v>7</v>
      </c>
      <c r="E53" s="26">
        <f>SUM(E54:E55)</f>
        <v>4.8100000000000005</v>
      </c>
      <c r="F53" s="27">
        <f>SUM(F54:F55)</f>
        <v>446498.8320000001</v>
      </c>
    </row>
    <row r="54" spans="1:6" s="39" customFormat="1" ht="33" customHeight="1">
      <c r="A54" s="44" t="s">
        <v>98</v>
      </c>
      <c r="B54" s="28">
        <f>B53</f>
        <v>7735.6</v>
      </c>
      <c r="C54" s="28">
        <v>12</v>
      </c>
      <c r="D54" s="29" t="s">
        <v>7</v>
      </c>
      <c r="E54" s="30">
        <v>0.62</v>
      </c>
      <c r="F54" s="43">
        <f>B54*C54*E54</f>
        <v>57552.86400000001</v>
      </c>
    </row>
    <row r="55" spans="1:6" s="39" customFormat="1" ht="45.75" customHeight="1">
      <c r="A55" s="44" t="s">
        <v>99</v>
      </c>
      <c r="B55" s="28">
        <f>B54</f>
        <v>7735.6</v>
      </c>
      <c r="C55" s="28">
        <v>12</v>
      </c>
      <c r="D55" s="29" t="s">
        <v>7</v>
      </c>
      <c r="E55" s="30">
        <v>4.19</v>
      </c>
      <c r="F55" s="43">
        <f>B55*C55*E55</f>
        <v>388945.9680000001</v>
      </c>
    </row>
    <row r="56" spans="1:6" s="49" customFormat="1" ht="21" customHeight="1">
      <c r="A56" s="45" t="s">
        <v>91</v>
      </c>
      <c r="B56" s="46"/>
      <c r="C56" s="47"/>
      <c r="D56" s="48"/>
      <c r="E56" s="26">
        <f>E8+E14+E53</f>
        <v>16.925371184308048</v>
      </c>
      <c r="F56" s="33">
        <f>F8+F14+F53</f>
        <v>1550712.8320000002</v>
      </c>
    </row>
    <row r="57" spans="1:6" ht="13.5">
      <c r="A57" s="34"/>
      <c r="B57" s="35"/>
      <c r="C57" s="35"/>
      <c r="D57" s="35"/>
      <c r="E57" s="35"/>
      <c r="F57" s="35"/>
    </row>
    <row r="59" spans="1:5" ht="13.5">
      <c r="A59" s="23" t="s">
        <v>104</v>
      </c>
      <c r="B59" s="38"/>
      <c r="C59" s="22" t="s">
        <v>92</v>
      </c>
      <c r="E59" s="21"/>
    </row>
  </sheetData>
  <sheetProtection/>
  <mergeCells count="3">
    <mergeCell ref="A1:F1"/>
    <mergeCell ref="A2:F2"/>
    <mergeCell ref="A3:F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65" r:id="rId1"/>
  <rowBreaks count="1" manualBreakCount="1">
    <brk id="5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2019-03-14T01:50:05Z</cp:lastPrinted>
  <dcterms:created xsi:type="dcterms:W3CDTF">2018-04-02T07:45:01Z</dcterms:created>
  <dcterms:modified xsi:type="dcterms:W3CDTF">2019-05-07T04:52:30Z</dcterms:modified>
  <cp:category/>
  <cp:version/>
  <cp:contentType/>
  <cp:contentStatus/>
</cp:coreProperties>
</file>